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carlo\OneDrive\Desktop\RITMO DEI PASSI\"/>
    </mc:Choice>
  </mc:AlternateContent>
  <xr:revisionPtr revIDLastSave="0" documentId="8_{6EAB7072-EB34-4D7D-8370-839C9B7ADB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OMBARDIA" sheetId="2" r:id="rId1"/>
    <sheet name="Veneto e TAA (3)" sheetId="4" r:id="rId2"/>
    <sheet name="Foglio1" sheetId="1" r:id="rId3"/>
  </sheets>
  <definedNames>
    <definedName name="_xlnm.Print_Area" localSheetId="0">LOMBARDIA!$A$1:$Q$38</definedName>
    <definedName name="_xlnm.Print_Area" localSheetId="1">'Veneto e TAA (3)'!$A$1:$J$29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2" l="1"/>
  <c r="K38" i="2"/>
  <c r="L38" i="2"/>
  <c r="I38" i="2"/>
  <c r="M35" i="2" l="1"/>
  <c r="M34" i="2"/>
  <c r="I30" i="2"/>
  <c r="K29" i="2"/>
  <c r="I29" i="2"/>
  <c r="I26" i="2"/>
  <c r="I25" i="2"/>
  <c r="I24" i="2"/>
  <c r="I22" i="2"/>
  <c r="I21" i="2"/>
  <c r="I14" i="2"/>
  <c r="M13" i="2"/>
  <c r="I13" i="2"/>
  <c r="I6" i="2"/>
  <c r="F25" i="4"/>
  <c r="E25" i="4"/>
  <c r="F24" i="4"/>
  <c r="E24" i="4"/>
  <c r="G21" i="4"/>
  <c r="F21" i="4"/>
  <c r="E21" i="4"/>
  <c r="E20" i="4"/>
  <c r="E18" i="4"/>
  <c r="G17" i="4"/>
  <c r="F17" i="4"/>
  <c r="E17" i="4"/>
  <c r="G14" i="4"/>
  <c r="F14" i="4"/>
  <c r="E14" i="4"/>
  <c r="G13" i="4"/>
  <c r="F13" i="4"/>
  <c r="E13" i="4"/>
  <c r="E12" i="4"/>
  <c r="G10" i="4"/>
  <c r="F10" i="4"/>
  <c r="E10" i="4"/>
  <c r="F6" i="4"/>
  <c r="E6" i="4"/>
  <c r="F5" i="4"/>
  <c r="E5" i="4"/>
  <c r="G29" i="4" l="1"/>
  <c r="E29" i="4"/>
  <c r="F29" i="4"/>
  <c r="L37" i="2"/>
  <c r="K37" i="2"/>
  <c r="J37" i="2"/>
  <c r="I37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2" i="2"/>
  <c r="M11" i="2"/>
  <c r="M10" i="2"/>
  <c r="M9" i="2"/>
  <c r="M8" i="2"/>
  <c r="M7" i="2"/>
  <c r="M6" i="2"/>
  <c r="M5" i="2"/>
  <c r="M4" i="2"/>
  <c r="M3" i="2"/>
  <c r="M37" i="2" l="1"/>
</calcChain>
</file>

<file path=xl/sharedStrings.xml><?xml version="1.0" encoding="utf-8"?>
<sst xmlns="http://schemas.openxmlformats.org/spreadsheetml/2006/main" count="257" uniqueCount="154">
  <si>
    <t>n.progr.</t>
  </si>
  <si>
    <t>sigla</t>
  </si>
  <si>
    <t>partenza</t>
  </si>
  <si>
    <t>arrivo</t>
  </si>
  <si>
    <t>difficoltà</t>
  </si>
  <si>
    <t>KM</t>
  </si>
  <si>
    <t>ore:minuti</t>
  </si>
  <si>
    <t>Dislivello +</t>
  </si>
  <si>
    <t>Dislivello -</t>
  </si>
  <si>
    <t>differenza</t>
  </si>
  <si>
    <t xml:space="preserve">quota minima </t>
  </si>
  <si>
    <t>quota massima</t>
  </si>
  <si>
    <t>quota arrivo</t>
  </si>
  <si>
    <t>punti accolgienza</t>
  </si>
  <si>
    <t>Rifugio Calvi</t>
  </si>
  <si>
    <t>Casera Dignas</t>
  </si>
  <si>
    <t>E</t>
  </si>
  <si>
    <t>Misurina</t>
  </si>
  <si>
    <t>Albergo Rifugio Ospitale</t>
  </si>
  <si>
    <t>Rifugio Lagazuoi</t>
  </si>
  <si>
    <t>Rifugio Kostner</t>
  </si>
  <si>
    <t>Rifugio Puez</t>
  </si>
  <si>
    <t>Selva di Val Gardena</t>
  </si>
  <si>
    <t>Rifugio Alpe di Tires</t>
  </si>
  <si>
    <t>San Cipriano Tires</t>
  </si>
  <si>
    <t>Bivio Rifugio Coronelle</t>
  </si>
  <si>
    <t>Obereggen</t>
  </si>
  <si>
    <t>Malga Parco Corno</t>
  </si>
  <si>
    <t>Rifugio Potzmauer</t>
  </si>
  <si>
    <t>Rifugio Oltradige</t>
  </si>
  <si>
    <t>Fondo</t>
  </si>
  <si>
    <t>Mocenigo di Rumo</t>
  </si>
  <si>
    <t>Bagni di Rabbi</t>
  </si>
  <si>
    <t>Peio</t>
  </si>
  <si>
    <t>Rifugio Bozzi</t>
  </si>
  <si>
    <t>Passo Gavia</t>
  </si>
  <si>
    <t>TOTALE</t>
  </si>
  <si>
    <t>evento</t>
  </si>
  <si>
    <t>tappa</t>
  </si>
  <si>
    <t>data</t>
  </si>
  <si>
    <t>Malga Coltrondo</t>
  </si>
  <si>
    <t>Rifugio Fondovalle</t>
  </si>
  <si>
    <t>Rifugio Passo Incisa</t>
  </si>
  <si>
    <t>Roverè della luna</t>
  </si>
  <si>
    <t>Roverè della Luna</t>
  </si>
  <si>
    <t>Passo Oclini</t>
  </si>
  <si>
    <t>Disl. +</t>
  </si>
  <si>
    <t>Disl. -</t>
  </si>
  <si>
    <t>quota min</t>
  </si>
  <si>
    <t>quota max</t>
  </si>
  <si>
    <t>quota arr</t>
  </si>
  <si>
    <t>Malga Bordolona sotto</t>
  </si>
  <si>
    <t>BELLUNO BOLZANO TRENTO  2025</t>
  </si>
  <si>
    <t>LOMBARDIA</t>
  </si>
  <si>
    <t>D37N</t>
  </si>
  <si>
    <t>Rifugio Branca</t>
  </si>
  <si>
    <t>Rifugio Campo</t>
  </si>
  <si>
    <t>Ristoro Monte Scale</t>
  </si>
  <si>
    <t>D36N</t>
  </si>
  <si>
    <t>D35N</t>
  </si>
  <si>
    <t>D34N</t>
  </si>
  <si>
    <t>Livigno</t>
  </si>
  <si>
    <t>D33N</t>
  </si>
  <si>
    <t>Rifugio Federico in Dosdè</t>
  </si>
  <si>
    <t>D32N</t>
  </si>
  <si>
    <t>Malghera</t>
  </si>
  <si>
    <t>D31N</t>
  </si>
  <si>
    <t>Rifugio Schiazzera</t>
  </si>
  <si>
    <t>Tirano Stazione</t>
  </si>
  <si>
    <t>Prato Valentino</t>
  </si>
  <si>
    <t>D30N</t>
  </si>
  <si>
    <t>D29N</t>
  </si>
  <si>
    <t>D28N</t>
  </si>
  <si>
    <t>Capanna Cederna Maffina</t>
  </si>
  <si>
    <t>D27N</t>
  </si>
  <si>
    <t>Rifugio Cristina a Alpe Prabello</t>
  </si>
  <si>
    <t>D26N</t>
  </si>
  <si>
    <t>Rifugio Marinelli Bombardieri</t>
  </si>
  <si>
    <t>D25N</t>
  </si>
  <si>
    <t>Rifugio Palù</t>
  </si>
  <si>
    <t>Rifugio Longoni</t>
  </si>
  <si>
    <t>D24N</t>
  </si>
  <si>
    <t>D23N</t>
  </si>
  <si>
    <t>Rifugio Gerli Porro Alpe Ventina</t>
  </si>
  <si>
    <t>D22N</t>
  </si>
  <si>
    <t>Rifugio Bosio Galli Alpe Airale</t>
  </si>
  <si>
    <t>Bivacco Scermendone</t>
  </si>
  <si>
    <t>D21N</t>
  </si>
  <si>
    <t>D20N</t>
  </si>
  <si>
    <t>Filorera</t>
  </si>
  <si>
    <t>D19N</t>
  </si>
  <si>
    <t>Frasnedo</t>
  </si>
  <si>
    <t>Codera</t>
  </si>
  <si>
    <t>D18N</t>
  </si>
  <si>
    <t>D17N</t>
  </si>
  <si>
    <t>Novate Mezzola</t>
  </si>
  <si>
    <t>D16N</t>
  </si>
  <si>
    <t>Sorico</t>
  </si>
  <si>
    <t>D15N</t>
  </si>
  <si>
    <t>Peglio</t>
  </si>
  <si>
    <t>D14N</t>
  </si>
  <si>
    <t>Garzeno</t>
  </si>
  <si>
    <t>D13N</t>
  </si>
  <si>
    <t>D12N</t>
  </si>
  <si>
    <t>Rifugio Boffalora</t>
  </si>
  <si>
    <t>D11N</t>
  </si>
  <si>
    <t>Rifugio Prabello</t>
  </si>
  <si>
    <t>D10N</t>
  </si>
  <si>
    <t>Como</t>
  </si>
  <si>
    <t>Bizzarone</t>
  </si>
  <si>
    <t>Viggiù</t>
  </si>
  <si>
    <t>Porto Cersio</t>
  </si>
  <si>
    <t>Marchirolo</t>
  </si>
  <si>
    <t>Luino</t>
  </si>
  <si>
    <t>xxx</t>
  </si>
  <si>
    <t>Giornata nazionale Sentiero Italia</t>
  </si>
  <si>
    <t>...</t>
  </si>
  <si>
    <t>Ostello del Castello</t>
  </si>
  <si>
    <t>Baita del Sole</t>
  </si>
  <si>
    <t>Rifugio Cristina Alpe Prabello</t>
  </si>
  <si>
    <t>Hotel Rustichella</t>
  </si>
  <si>
    <t>Rifugio Frasnedo</t>
  </si>
  <si>
    <t>Hotel Europa</t>
  </si>
  <si>
    <t>Hotel del Falco o Ostello Dosso del Liro</t>
  </si>
  <si>
    <t>Albergo De Jean</t>
  </si>
  <si>
    <t xml:space="preserve"> ?</t>
  </si>
  <si>
    <t>Agriturismo Le Lanterne</t>
  </si>
  <si>
    <t>B&amp;B olce vita al Lago</t>
  </si>
  <si>
    <t>E-EE</t>
  </si>
  <si>
    <t>media</t>
  </si>
  <si>
    <t>….</t>
  </si>
  <si>
    <t>EE corde e neve</t>
  </si>
  <si>
    <t>EE fascia rocciosa</t>
  </si>
  <si>
    <t>Rifugio Federico in Dosdè o Rif Viola</t>
  </si>
  <si>
    <t>Riugio Malghera (volontari)</t>
  </si>
  <si>
    <t>Rifugio Schiazzera (volontari)</t>
  </si>
  <si>
    <t>EE franoso</t>
  </si>
  <si>
    <t>EEA - E ghiacciaio</t>
  </si>
  <si>
    <t>Rifugio Marinelli / Rifugio Carate</t>
  </si>
  <si>
    <t>Rifugio Marinelli / Rif Carate</t>
  </si>
  <si>
    <t>E - EE evitabile</t>
  </si>
  <si>
    <t>EE - E evitabile</t>
  </si>
  <si>
    <t>EE - pietraia + taglio</t>
  </si>
  <si>
    <t>EE - franoso</t>
  </si>
  <si>
    <t>EE - esposto stretto</t>
  </si>
  <si>
    <t>Agriturismo Villa Brugolta</t>
  </si>
  <si>
    <t>centralina a codera</t>
  </si>
  <si>
    <t>Grandola ed Uniti - Cardano</t>
  </si>
  <si>
    <t>da Elena Conti a Menaggio</t>
  </si>
  <si>
    <t>D09</t>
  </si>
  <si>
    <t>D08</t>
  </si>
  <si>
    <t>D07</t>
  </si>
  <si>
    <t>D06</t>
  </si>
  <si>
    <t>D05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</si>
</sst>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[$-F800]dddd\,\ mmmm\ dd\,\ yyyy"/>
    <numFmt numFmtId="166" formatCode="[$-410]dddd\ d\ mmmm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25232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164" fontId="0" fillId="0" borderId="0" xfId="0" applyNumberFormat="1"/>
    <xf numFmtId="3" fontId="0" fillId="0" borderId="0" xfId="0" applyNumberFormat="1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165" fontId="0" fillId="2" borderId="0" xfId="0" applyNumberFormat="1" applyFill="1"/>
    <xf numFmtId="2" fontId="2" fillId="0" borderId="0" xfId="0" applyNumberFormat="1" applyFont="1"/>
    <xf numFmtId="165" fontId="0" fillId="4" borderId="0" xfId="0" applyNumberFormat="1" applyFill="1"/>
    <xf numFmtId="165" fontId="0" fillId="5" borderId="0" xfId="0" applyNumberFormat="1" applyFill="1"/>
    <xf numFmtId="0" fontId="0" fillId="3" borderId="0" xfId="0" applyFill="1" applyAlignment="1">
      <alignment horizontal="right"/>
    </xf>
    <xf numFmtId="165" fontId="0" fillId="0" borderId="0" xfId="0" applyNumberFormat="1"/>
    <xf numFmtId="0" fontId="0" fillId="6" borderId="0" xfId="0" applyFill="1"/>
    <xf numFmtId="20" fontId="0" fillId="6" borderId="0" xfId="0" applyNumberFormat="1" applyFill="1"/>
    <xf numFmtId="164" fontId="0" fillId="6" borderId="0" xfId="0" applyNumberFormat="1" applyFill="1"/>
    <xf numFmtId="164" fontId="1" fillId="6" borderId="0" xfId="0" applyNumberFormat="1" applyFont="1" applyFill="1"/>
    <xf numFmtId="0" fontId="2" fillId="7" borderId="0" xfId="0" applyFont="1" applyFill="1"/>
    <xf numFmtId="0" fontId="0" fillId="7" borderId="0" xfId="0" applyFill="1" applyAlignment="1">
      <alignment vertical="center"/>
    </xf>
    <xf numFmtId="0" fontId="0" fillId="7" borderId="0" xfId="0" applyFill="1"/>
    <xf numFmtId="0" fontId="0" fillId="3" borderId="0" xfId="0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2" fontId="4" fillId="0" borderId="0" xfId="0" applyNumberFormat="1" applyFont="1"/>
    <xf numFmtId="0" fontId="4" fillId="6" borderId="0" xfId="0" applyFont="1" applyFill="1"/>
    <xf numFmtId="164" fontId="4" fillId="0" borderId="0" xfId="0" applyNumberFormat="1" applyFont="1"/>
    <xf numFmtId="164" fontId="4" fillId="6" borderId="0" xfId="0" applyNumberFormat="1" applyFont="1" applyFill="1"/>
    <xf numFmtId="0" fontId="5" fillId="0" borderId="0" xfId="0" applyFont="1"/>
    <xf numFmtId="0" fontId="5" fillId="0" borderId="0" xfId="0" applyFont="1" applyAlignment="1">
      <alignment horizontal="right"/>
    </xf>
    <xf numFmtId="2" fontId="5" fillId="0" borderId="0" xfId="0" applyNumberFormat="1" applyFont="1"/>
    <xf numFmtId="2" fontId="5" fillId="6" borderId="0" xfId="0" applyNumberFormat="1" applyFont="1" applyFill="1"/>
    <xf numFmtId="164" fontId="5" fillId="0" borderId="0" xfId="0" applyNumberFormat="1" applyFont="1"/>
    <xf numFmtId="164" fontId="5" fillId="6" borderId="0" xfId="0" applyNumberFormat="1" applyFont="1" applyFill="1"/>
    <xf numFmtId="0" fontId="0" fillId="2" borderId="0" xfId="0" applyFill="1"/>
    <xf numFmtId="0" fontId="6" fillId="4" borderId="0" xfId="0" applyFont="1" applyFill="1"/>
    <xf numFmtId="2" fontId="0" fillId="3" borderId="0" xfId="0" applyNumberFormat="1" applyFill="1"/>
    <xf numFmtId="0" fontId="2" fillId="0" borderId="0" xfId="0" applyFont="1"/>
    <xf numFmtId="0" fontId="0" fillId="0" borderId="0" xfId="0" applyAlignment="1">
      <alignment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2" fontId="1" fillId="0" borderId="0" xfId="0" applyNumberFormat="1" applyFont="1" applyAlignment="1">
      <alignment horizontal="left"/>
    </xf>
    <xf numFmtId="166" fontId="0" fillId="0" borderId="0" xfId="0" applyNumberFormat="1"/>
    <xf numFmtId="166" fontId="0" fillId="0" borderId="1" xfId="0" applyNumberFormat="1" applyBorder="1"/>
    <xf numFmtId="0" fontId="6" fillId="2" borderId="0" xfId="0" applyFont="1" applyFill="1"/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8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0" fillId="8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tabSelected="1" view="pageBreakPreview" topLeftCell="B4" zoomScaleNormal="100" zoomScaleSheetLayoutView="100" workbookViewId="0">
      <selection activeCell="E36" sqref="E36"/>
    </sheetView>
  </sheetViews>
  <sheetFormatPr defaultRowHeight="14.5" x14ac:dyDescent="0.35"/>
  <cols>
    <col min="1" max="1" width="6.08984375" customWidth="1"/>
    <col min="2" max="2" width="24" customWidth="1"/>
    <col min="3" max="3" width="42.90625" customWidth="1"/>
    <col min="4" max="4" width="7.81640625" customWidth="1"/>
    <col min="5" max="5" width="6.81640625" style="1" customWidth="1"/>
    <col min="6" max="6" width="25.90625" customWidth="1"/>
    <col min="7" max="7" width="25.453125" customWidth="1"/>
    <col min="8" max="8" width="10.36328125" customWidth="1"/>
    <col min="9" max="9" width="7.453125" style="2" customWidth="1"/>
    <col min="10" max="10" width="9.6328125" style="14" customWidth="1"/>
    <col min="11" max="11" width="10.1796875" style="3" customWidth="1"/>
    <col min="12" max="12" width="9.6328125" style="3" customWidth="1"/>
    <col min="13" max="13" width="8.90625" style="3"/>
    <col min="14" max="14" width="9.54296875" style="16" customWidth="1"/>
    <col min="15" max="15" width="10.54296875" style="16" customWidth="1"/>
    <col min="16" max="16" width="11.54296875" style="4" customWidth="1"/>
    <col min="17" max="17" width="33.54296875" customWidth="1"/>
  </cols>
  <sheetData>
    <row r="1" spans="1:17" s="23" customFormat="1" ht="18.5" x14ac:dyDescent="0.45">
      <c r="A1" s="22" t="s">
        <v>53</v>
      </c>
      <c r="E1" s="24"/>
      <c r="I1" s="25"/>
      <c r="J1" s="26"/>
      <c r="K1" s="27"/>
      <c r="L1" s="27"/>
      <c r="M1" s="27"/>
      <c r="N1" s="28"/>
      <c r="O1" s="28"/>
      <c r="Q1" s="5" t="s">
        <v>13</v>
      </c>
    </row>
    <row r="2" spans="1:17" s="5" customFormat="1" x14ac:dyDescent="0.35">
      <c r="A2" s="5" t="s">
        <v>38</v>
      </c>
      <c r="B2" s="5" t="s">
        <v>39</v>
      </c>
      <c r="C2" s="5" t="s">
        <v>37</v>
      </c>
      <c r="D2" s="5" t="s">
        <v>0</v>
      </c>
      <c r="E2" s="48" t="s">
        <v>1</v>
      </c>
      <c r="F2" s="5" t="s">
        <v>2</v>
      </c>
      <c r="G2" s="5" t="s">
        <v>3</v>
      </c>
      <c r="H2" s="5" t="s">
        <v>4</v>
      </c>
      <c r="I2" s="49" t="s">
        <v>5</v>
      </c>
      <c r="J2" s="5" t="s">
        <v>6</v>
      </c>
      <c r="K2" s="6" t="s">
        <v>7</v>
      </c>
      <c r="L2" s="6" t="s">
        <v>8</v>
      </c>
      <c r="M2" s="6" t="s">
        <v>9</v>
      </c>
      <c r="N2" s="17" t="s">
        <v>10</v>
      </c>
      <c r="O2" s="17" t="s">
        <v>11</v>
      </c>
      <c r="P2" s="7" t="s">
        <v>12</v>
      </c>
    </row>
    <row r="3" spans="1:17" x14ac:dyDescent="0.35">
      <c r="A3">
        <v>1</v>
      </c>
      <c r="B3" s="8">
        <v>46186</v>
      </c>
      <c r="C3" s="8" t="s">
        <v>114</v>
      </c>
      <c r="D3">
        <v>1</v>
      </c>
      <c r="E3" s="1" t="s">
        <v>54</v>
      </c>
      <c r="F3" s="18" t="s">
        <v>35</v>
      </c>
      <c r="G3" s="19" t="s">
        <v>55</v>
      </c>
      <c r="H3" s="20" t="s">
        <v>16</v>
      </c>
      <c r="I3" s="2">
        <v>17.100000000000001</v>
      </c>
      <c r="J3" s="15">
        <v>0.2013888888888889</v>
      </c>
      <c r="K3" s="3">
        <v>483</v>
      </c>
      <c r="L3" s="3">
        <v>642</v>
      </c>
      <c r="M3" s="3">
        <f>K3-L3</f>
        <v>-159</v>
      </c>
      <c r="N3" s="16">
        <v>2010</v>
      </c>
      <c r="O3" s="16">
        <v>2652</v>
      </c>
      <c r="P3" s="4">
        <v>2463</v>
      </c>
      <c r="Q3" t="s">
        <v>55</v>
      </c>
    </row>
    <row r="4" spans="1:17" x14ac:dyDescent="0.35">
      <c r="A4">
        <v>2</v>
      </c>
      <c r="B4" s="8">
        <v>46187</v>
      </c>
      <c r="C4" s="8"/>
      <c r="D4">
        <v>2</v>
      </c>
      <c r="E4" s="1" t="s">
        <v>58</v>
      </c>
      <c r="F4" s="20" t="s">
        <v>55</v>
      </c>
      <c r="G4" s="20" t="s">
        <v>56</v>
      </c>
      <c r="H4" s="20" t="s">
        <v>131</v>
      </c>
      <c r="I4" s="2">
        <v>17.600000000000001</v>
      </c>
      <c r="J4" s="15">
        <v>0.34027777777777779</v>
      </c>
      <c r="K4" s="3">
        <v>944</v>
      </c>
      <c r="L4" s="3">
        <v>1437</v>
      </c>
      <c r="M4" s="3">
        <f t="shared" ref="M4:M35" si="0">K4-L4</f>
        <v>-493</v>
      </c>
      <c r="N4" s="16">
        <v>2000</v>
      </c>
      <c r="O4" s="16">
        <v>3005</v>
      </c>
      <c r="P4" s="4">
        <v>2000</v>
      </c>
      <c r="Q4" t="s">
        <v>56</v>
      </c>
    </row>
    <row r="5" spans="1:17" x14ac:dyDescent="0.35">
      <c r="A5">
        <v>3</v>
      </c>
      <c r="B5" s="8">
        <v>46188</v>
      </c>
      <c r="C5" s="8" t="s">
        <v>114</v>
      </c>
      <c r="D5">
        <v>3</v>
      </c>
      <c r="E5" s="1" t="s">
        <v>59</v>
      </c>
      <c r="F5" s="20" t="s">
        <v>56</v>
      </c>
      <c r="G5" s="20" t="s">
        <v>57</v>
      </c>
      <c r="H5" t="s">
        <v>16</v>
      </c>
      <c r="I5" s="2">
        <v>25.7</v>
      </c>
      <c r="J5" s="15">
        <v>0.375</v>
      </c>
      <c r="K5" s="3">
        <v>830</v>
      </c>
      <c r="L5" s="3">
        <v>880</v>
      </c>
      <c r="M5" s="3">
        <f t="shared" si="0"/>
        <v>-50</v>
      </c>
      <c r="N5" s="16">
        <v>1400</v>
      </c>
      <c r="O5" s="16">
        <v>2000</v>
      </c>
      <c r="P5" s="4">
        <v>1950</v>
      </c>
      <c r="Q5" t="s">
        <v>130</v>
      </c>
    </row>
    <row r="6" spans="1:17" x14ac:dyDescent="0.35">
      <c r="A6">
        <v>4</v>
      </c>
      <c r="B6" s="8">
        <v>46189</v>
      </c>
      <c r="C6" s="8" t="s">
        <v>114</v>
      </c>
      <c r="D6">
        <v>4</v>
      </c>
      <c r="E6" s="1" t="s">
        <v>60</v>
      </c>
      <c r="F6" s="20" t="s">
        <v>57</v>
      </c>
      <c r="G6" s="20" t="s">
        <v>61</v>
      </c>
      <c r="H6" t="s">
        <v>16</v>
      </c>
      <c r="I6" s="2">
        <f>22.8</f>
        <v>22.8</v>
      </c>
      <c r="J6" s="15">
        <v>0.35416666666666669</v>
      </c>
      <c r="K6" s="3">
        <v>468</v>
      </c>
      <c r="L6" s="3">
        <v>518</v>
      </c>
      <c r="M6" s="3">
        <f t="shared" si="0"/>
        <v>-50</v>
      </c>
      <c r="N6" s="16">
        <v>1800</v>
      </c>
      <c r="O6" s="16">
        <v>2268</v>
      </c>
      <c r="P6" s="4">
        <v>1900</v>
      </c>
      <c r="Q6" t="s">
        <v>116</v>
      </c>
    </row>
    <row r="7" spans="1:17" x14ac:dyDescent="0.35">
      <c r="A7">
        <v>5</v>
      </c>
      <c r="B7" s="8">
        <v>46190</v>
      </c>
      <c r="C7" s="8" t="s">
        <v>114</v>
      </c>
      <c r="D7">
        <v>5</v>
      </c>
      <c r="E7" s="1" t="s">
        <v>62</v>
      </c>
      <c r="F7" s="20" t="s">
        <v>61</v>
      </c>
      <c r="G7" s="20" t="s">
        <v>63</v>
      </c>
      <c r="H7" t="s">
        <v>132</v>
      </c>
      <c r="I7" s="2">
        <v>24.8</v>
      </c>
      <c r="J7" s="15">
        <v>0.3611111111111111</v>
      </c>
      <c r="K7" s="3">
        <v>1193</v>
      </c>
      <c r="L7" s="3">
        <v>960</v>
      </c>
      <c r="M7" s="3">
        <f t="shared" si="0"/>
        <v>233</v>
      </c>
      <c r="N7" s="16">
        <v>1900</v>
      </c>
      <c r="O7" s="16">
        <v>2804</v>
      </c>
      <c r="P7" s="4">
        <v>2133</v>
      </c>
      <c r="Q7" t="s">
        <v>133</v>
      </c>
    </row>
    <row r="8" spans="1:17" x14ac:dyDescent="0.35">
      <c r="A8">
        <v>6</v>
      </c>
      <c r="B8" s="8">
        <v>46191</v>
      </c>
      <c r="C8" s="8"/>
      <c r="D8">
        <v>6</v>
      </c>
      <c r="E8" s="1" t="s">
        <v>64</v>
      </c>
      <c r="F8" s="20" t="s">
        <v>63</v>
      </c>
      <c r="G8" t="s">
        <v>65</v>
      </c>
      <c r="H8" t="s">
        <v>132</v>
      </c>
      <c r="I8" s="9">
        <v>20.8</v>
      </c>
      <c r="J8" s="15">
        <v>0.40277777777777779</v>
      </c>
      <c r="K8" s="3">
        <v>1403</v>
      </c>
      <c r="L8" s="3">
        <v>1572</v>
      </c>
      <c r="M8" s="3">
        <f t="shared" si="0"/>
        <v>-169</v>
      </c>
      <c r="N8" s="16">
        <v>1964</v>
      </c>
      <c r="O8" s="16">
        <v>2824</v>
      </c>
      <c r="P8" s="4">
        <v>1964</v>
      </c>
      <c r="Q8" t="s">
        <v>134</v>
      </c>
    </row>
    <row r="9" spans="1:17" x14ac:dyDescent="0.35">
      <c r="A9">
        <v>7</v>
      </c>
      <c r="B9" s="8">
        <v>46192</v>
      </c>
      <c r="C9" s="8"/>
      <c r="D9">
        <v>7</v>
      </c>
      <c r="E9" s="1" t="s">
        <v>66</v>
      </c>
      <c r="F9" t="s">
        <v>65</v>
      </c>
      <c r="G9" t="s">
        <v>67</v>
      </c>
      <c r="H9" t="s">
        <v>16</v>
      </c>
      <c r="I9" s="2">
        <v>24.8</v>
      </c>
      <c r="J9" s="15">
        <v>0.3125</v>
      </c>
      <c r="K9" s="3">
        <v>818</v>
      </c>
      <c r="L9" s="3">
        <v>703</v>
      </c>
      <c r="M9" s="3">
        <f t="shared" si="0"/>
        <v>115</v>
      </c>
      <c r="N9" s="16">
        <v>1774</v>
      </c>
      <c r="O9" s="16">
        <v>2471</v>
      </c>
      <c r="P9" s="4">
        <v>2079</v>
      </c>
      <c r="Q9" t="s">
        <v>135</v>
      </c>
    </row>
    <row r="10" spans="1:17" x14ac:dyDescent="0.35">
      <c r="A10">
        <v>8</v>
      </c>
      <c r="B10" s="8">
        <v>46193</v>
      </c>
      <c r="C10" s="35" t="s">
        <v>115</v>
      </c>
      <c r="D10">
        <v>8</v>
      </c>
      <c r="E10" s="1" t="s">
        <v>70</v>
      </c>
      <c r="F10" t="s">
        <v>67</v>
      </c>
      <c r="G10" t="s">
        <v>68</v>
      </c>
      <c r="H10" t="s">
        <v>16</v>
      </c>
      <c r="I10" s="2">
        <v>12.5</v>
      </c>
      <c r="J10" s="15">
        <v>0.20833333333333334</v>
      </c>
      <c r="K10" s="3">
        <v>101</v>
      </c>
      <c r="L10" s="3">
        <v>1750</v>
      </c>
      <c r="M10" s="3">
        <f t="shared" si="0"/>
        <v>-1649</v>
      </c>
      <c r="N10" s="16">
        <v>430</v>
      </c>
      <c r="O10" s="16">
        <v>2079</v>
      </c>
      <c r="P10" s="4">
        <v>430</v>
      </c>
      <c r="Q10" t="s">
        <v>117</v>
      </c>
    </row>
    <row r="11" spans="1:17" x14ac:dyDescent="0.35">
      <c r="A11">
        <v>9</v>
      </c>
      <c r="B11" s="8">
        <v>46194</v>
      </c>
      <c r="C11" s="8" t="s">
        <v>115</v>
      </c>
      <c r="D11">
        <v>9</v>
      </c>
      <c r="E11" s="1" t="s">
        <v>71</v>
      </c>
      <c r="F11" t="s">
        <v>68</v>
      </c>
      <c r="G11" t="s">
        <v>69</v>
      </c>
      <c r="H11" t="s">
        <v>16</v>
      </c>
      <c r="I11" s="2">
        <v>21.2</v>
      </c>
      <c r="J11" s="15">
        <v>0.29166666666666669</v>
      </c>
      <c r="K11" s="3">
        <v>2137</v>
      </c>
      <c r="L11" s="3">
        <v>868</v>
      </c>
      <c r="M11" s="3">
        <f t="shared" si="0"/>
        <v>1269</v>
      </c>
      <c r="N11" s="16">
        <v>430</v>
      </c>
      <c r="O11" s="16">
        <v>2417</v>
      </c>
      <c r="P11" s="4">
        <v>1684</v>
      </c>
      <c r="Q11" t="s">
        <v>118</v>
      </c>
    </row>
    <row r="12" spans="1:17" x14ac:dyDescent="0.35">
      <c r="A12">
        <v>10</v>
      </c>
      <c r="B12" s="8">
        <v>46195</v>
      </c>
      <c r="C12" s="8"/>
      <c r="D12">
        <v>10</v>
      </c>
      <c r="E12" s="1" t="s">
        <v>72</v>
      </c>
      <c r="F12" t="s">
        <v>69</v>
      </c>
      <c r="G12" t="s">
        <v>73</v>
      </c>
      <c r="H12" t="s">
        <v>16</v>
      </c>
      <c r="I12" s="2">
        <v>19.5</v>
      </c>
      <c r="J12" s="15">
        <v>0.27777777777777779</v>
      </c>
      <c r="K12" s="3">
        <v>1538</v>
      </c>
      <c r="L12" s="3">
        <v>644</v>
      </c>
      <c r="M12" s="3">
        <f t="shared" si="0"/>
        <v>894</v>
      </c>
      <c r="N12" s="16">
        <v>1262</v>
      </c>
      <c r="O12" s="16">
        <v>2569</v>
      </c>
      <c r="P12" s="4">
        <v>2583</v>
      </c>
      <c r="Q12" s="53" t="s">
        <v>73</v>
      </c>
    </row>
    <row r="13" spans="1:17" x14ac:dyDescent="0.35">
      <c r="A13">
        <v>11</v>
      </c>
      <c r="B13" s="8">
        <v>46196</v>
      </c>
      <c r="C13" s="8"/>
      <c r="D13">
        <v>11</v>
      </c>
      <c r="E13" s="1" t="s">
        <v>74</v>
      </c>
      <c r="F13" t="s">
        <v>73</v>
      </c>
      <c r="G13" t="s">
        <v>75</v>
      </c>
      <c r="H13" t="s">
        <v>136</v>
      </c>
      <c r="I13" s="2">
        <f>5.9</f>
        <v>5.9</v>
      </c>
      <c r="J13" s="15">
        <v>0.20833333333333334</v>
      </c>
      <c r="K13" s="3">
        <v>400</v>
      </c>
      <c r="L13" s="3">
        <v>758</v>
      </c>
      <c r="M13" s="3">
        <f t="shared" si="0"/>
        <v>-358</v>
      </c>
      <c r="N13" s="16">
        <v>2287</v>
      </c>
      <c r="O13" s="16">
        <v>2834</v>
      </c>
      <c r="P13" s="4">
        <v>2287</v>
      </c>
      <c r="Q13" t="s">
        <v>119</v>
      </c>
    </row>
    <row r="14" spans="1:17" x14ac:dyDescent="0.35">
      <c r="A14">
        <v>12</v>
      </c>
      <c r="B14" s="8">
        <v>46197</v>
      </c>
      <c r="C14" s="8"/>
      <c r="D14">
        <v>12</v>
      </c>
      <c r="E14" s="1" t="s">
        <v>76</v>
      </c>
      <c r="F14" t="s">
        <v>75</v>
      </c>
      <c r="G14" t="s">
        <v>77</v>
      </c>
      <c r="H14" t="s">
        <v>137</v>
      </c>
      <c r="I14" s="2">
        <f>18.5</f>
        <v>18.5</v>
      </c>
      <c r="J14" s="15">
        <v>0.35069444444444442</v>
      </c>
      <c r="K14" s="3">
        <v>1637</v>
      </c>
      <c r="L14" s="3">
        <v>1111</v>
      </c>
      <c r="M14" s="3">
        <f>K13-L13</f>
        <v>-358</v>
      </c>
      <c r="N14" s="16">
        <v>2006</v>
      </c>
      <c r="O14" s="16">
        <v>2984</v>
      </c>
      <c r="P14" s="4">
        <v>2813</v>
      </c>
      <c r="Q14" t="s">
        <v>138</v>
      </c>
    </row>
    <row r="15" spans="1:17" x14ac:dyDescent="0.35">
      <c r="A15" s="21">
        <v>13</v>
      </c>
      <c r="B15" s="8">
        <v>46198</v>
      </c>
      <c r="C15" s="8"/>
      <c r="D15">
        <v>13</v>
      </c>
      <c r="E15" s="12" t="s">
        <v>78</v>
      </c>
      <c r="F15" s="21" t="s">
        <v>139</v>
      </c>
      <c r="G15" s="21" t="s">
        <v>79</v>
      </c>
      <c r="H15" s="21" t="s">
        <v>16</v>
      </c>
      <c r="I15" s="37">
        <v>11.5</v>
      </c>
      <c r="J15" s="15">
        <v>0.27083333333333331</v>
      </c>
      <c r="K15" s="3">
        <v>503</v>
      </c>
      <c r="L15" s="3">
        <v>1351</v>
      </c>
      <c r="M15" s="3">
        <f t="shared" si="0"/>
        <v>-848</v>
      </c>
      <c r="N15" s="16">
        <v>1828</v>
      </c>
      <c r="O15" s="16">
        <v>2813</v>
      </c>
      <c r="P15" s="4">
        <v>1965</v>
      </c>
    </row>
    <row r="16" spans="1:17" x14ac:dyDescent="0.35">
      <c r="A16" s="21">
        <v>13</v>
      </c>
      <c r="B16" s="8">
        <v>46198</v>
      </c>
      <c r="C16" s="35"/>
      <c r="D16">
        <v>14</v>
      </c>
      <c r="E16" s="12" t="s">
        <v>81</v>
      </c>
      <c r="F16" s="21" t="s">
        <v>79</v>
      </c>
      <c r="G16" s="21" t="s">
        <v>80</v>
      </c>
      <c r="H16" s="21" t="s">
        <v>140</v>
      </c>
      <c r="I16" s="37">
        <v>8.1999999999999993</v>
      </c>
      <c r="J16" s="15">
        <v>0.16666666666666666</v>
      </c>
      <c r="K16" s="3">
        <v>897</v>
      </c>
      <c r="L16" s="3">
        <v>412</v>
      </c>
      <c r="M16" s="3">
        <f t="shared" si="0"/>
        <v>485</v>
      </c>
      <c r="N16" s="16">
        <v>1965</v>
      </c>
      <c r="O16" s="16">
        <v>2450</v>
      </c>
      <c r="P16" s="4">
        <v>2450</v>
      </c>
      <c r="Q16" t="s">
        <v>80</v>
      </c>
    </row>
    <row r="17" spans="1:17" x14ac:dyDescent="0.35">
      <c r="A17">
        <v>14</v>
      </c>
      <c r="B17" s="8">
        <v>46199</v>
      </c>
      <c r="C17" s="8"/>
      <c r="D17">
        <v>15</v>
      </c>
      <c r="E17" s="1" t="s">
        <v>82</v>
      </c>
      <c r="F17" t="s">
        <v>80</v>
      </c>
      <c r="G17" t="s">
        <v>83</v>
      </c>
      <c r="H17" t="s">
        <v>141</v>
      </c>
      <c r="I17" s="2">
        <v>16.8</v>
      </c>
      <c r="J17" s="15">
        <v>0.375</v>
      </c>
      <c r="K17" s="3">
        <v>1396</v>
      </c>
      <c r="L17" s="3">
        <v>1881</v>
      </c>
      <c r="M17" s="3">
        <f t="shared" si="0"/>
        <v>-485</v>
      </c>
      <c r="N17" s="16">
        <v>1612</v>
      </c>
      <c r="O17" s="16">
        <v>2580</v>
      </c>
      <c r="P17" s="4">
        <v>1965</v>
      </c>
      <c r="Q17" t="s">
        <v>83</v>
      </c>
    </row>
    <row r="18" spans="1:17" x14ac:dyDescent="0.35">
      <c r="A18">
        <v>15</v>
      </c>
      <c r="B18" s="8">
        <v>46200</v>
      </c>
      <c r="C18" s="8" t="s">
        <v>114</v>
      </c>
      <c r="D18">
        <v>16</v>
      </c>
      <c r="E18" s="1" t="s">
        <v>84</v>
      </c>
      <c r="F18" t="s">
        <v>83</v>
      </c>
      <c r="G18" t="s">
        <v>85</v>
      </c>
      <c r="H18" t="s">
        <v>142</v>
      </c>
      <c r="I18" s="2">
        <v>13</v>
      </c>
      <c r="J18" s="15">
        <v>0.29166666666666669</v>
      </c>
      <c r="K18" s="3">
        <v>1266</v>
      </c>
      <c r="L18" s="3">
        <v>1145</v>
      </c>
      <c r="M18" s="3">
        <f t="shared" si="0"/>
        <v>121</v>
      </c>
      <c r="N18" s="16">
        <v>1600</v>
      </c>
      <c r="O18" s="16">
        <v>2675</v>
      </c>
      <c r="P18" s="4">
        <v>2086</v>
      </c>
      <c r="Q18" t="s">
        <v>85</v>
      </c>
    </row>
    <row r="19" spans="1:17" ht="15.5" x14ac:dyDescent="0.35">
      <c r="A19" s="21">
        <v>16</v>
      </c>
      <c r="B19" s="8">
        <v>46201</v>
      </c>
      <c r="C19" s="47"/>
      <c r="D19">
        <v>17</v>
      </c>
      <c r="E19" s="12" t="s">
        <v>87</v>
      </c>
      <c r="F19" s="21" t="s">
        <v>85</v>
      </c>
      <c r="G19" s="21" t="s">
        <v>86</v>
      </c>
      <c r="H19" s="21" t="s">
        <v>143</v>
      </c>
      <c r="I19" s="37">
        <v>8.5</v>
      </c>
      <c r="J19" s="15">
        <v>0.20833333333333334</v>
      </c>
      <c r="K19" s="3">
        <v>800</v>
      </c>
      <c r="L19" s="3">
        <v>748</v>
      </c>
      <c r="M19" s="3">
        <f t="shared" si="0"/>
        <v>52</v>
      </c>
      <c r="N19" s="16">
        <v>2086</v>
      </c>
      <c r="O19" s="16">
        <v>2595</v>
      </c>
      <c r="P19" s="4">
        <v>2138</v>
      </c>
    </row>
    <row r="20" spans="1:17" x14ac:dyDescent="0.35">
      <c r="A20" s="21">
        <v>16</v>
      </c>
      <c r="B20" s="8">
        <v>46201</v>
      </c>
      <c r="C20" s="8"/>
      <c r="D20">
        <v>18</v>
      </c>
      <c r="E20" s="12" t="s">
        <v>88</v>
      </c>
      <c r="F20" s="21" t="s">
        <v>86</v>
      </c>
      <c r="G20" s="21" t="s">
        <v>89</v>
      </c>
      <c r="H20" s="21" t="s">
        <v>16</v>
      </c>
      <c r="I20" s="37">
        <v>9.6</v>
      </c>
      <c r="J20" s="15">
        <v>0.20833333333333334</v>
      </c>
      <c r="K20" s="3">
        <v>242</v>
      </c>
      <c r="L20" s="3">
        <v>1530</v>
      </c>
      <c r="M20" s="3">
        <f t="shared" si="0"/>
        <v>-1288</v>
      </c>
      <c r="N20" s="16">
        <v>850</v>
      </c>
      <c r="O20" s="16">
        <v>2138</v>
      </c>
      <c r="P20" s="4">
        <v>850</v>
      </c>
      <c r="Q20" t="s">
        <v>120</v>
      </c>
    </row>
    <row r="21" spans="1:17" ht="15.5" x14ac:dyDescent="0.35">
      <c r="A21">
        <v>17</v>
      </c>
      <c r="B21" s="8">
        <v>46202</v>
      </c>
      <c r="C21" s="47"/>
      <c r="D21">
        <v>19</v>
      </c>
      <c r="E21" s="1" t="s">
        <v>90</v>
      </c>
      <c r="F21" t="s">
        <v>89</v>
      </c>
      <c r="G21" t="s">
        <v>91</v>
      </c>
      <c r="H21" t="s">
        <v>144</v>
      </c>
      <c r="I21" s="2">
        <f>20.9</f>
        <v>20.9</v>
      </c>
      <c r="J21" s="15">
        <v>0.41666666666666669</v>
      </c>
      <c r="K21" s="3">
        <v>2441</v>
      </c>
      <c r="L21" s="3">
        <v>2004</v>
      </c>
      <c r="M21" s="3">
        <f t="shared" si="0"/>
        <v>437</v>
      </c>
      <c r="N21" s="16">
        <v>590</v>
      </c>
      <c r="O21" s="16">
        <v>2477</v>
      </c>
      <c r="P21" s="4">
        <v>1287</v>
      </c>
      <c r="Q21" s="50" t="s">
        <v>121</v>
      </c>
    </row>
    <row r="22" spans="1:17" x14ac:dyDescent="0.35">
      <c r="A22">
        <v>18</v>
      </c>
      <c r="B22" s="8">
        <v>46203</v>
      </c>
      <c r="C22" s="8" t="s">
        <v>114</v>
      </c>
      <c r="D22">
        <v>20</v>
      </c>
      <c r="E22" s="1" t="s">
        <v>93</v>
      </c>
      <c r="F22" t="s">
        <v>91</v>
      </c>
      <c r="G22" t="s">
        <v>92</v>
      </c>
      <c r="H22" t="s">
        <v>16</v>
      </c>
      <c r="I22" s="9">
        <f>11.2</f>
        <v>11.2</v>
      </c>
      <c r="J22" s="15">
        <v>0.20833333333333334</v>
      </c>
      <c r="K22" s="3">
        <v>708</v>
      </c>
      <c r="L22" s="3">
        <v>1170</v>
      </c>
      <c r="M22" s="3">
        <f t="shared" si="0"/>
        <v>-462</v>
      </c>
      <c r="N22" s="16">
        <v>590</v>
      </c>
      <c r="O22" s="16">
        <v>2477</v>
      </c>
      <c r="P22" s="4">
        <v>825</v>
      </c>
      <c r="Q22" t="s">
        <v>146</v>
      </c>
    </row>
    <row r="23" spans="1:17" x14ac:dyDescent="0.35">
      <c r="A23" s="21">
        <v>19</v>
      </c>
      <c r="B23" s="8">
        <v>46204</v>
      </c>
      <c r="C23" s="35"/>
      <c r="D23">
        <v>21</v>
      </c>
      <c r="E23" s="12" t="s">
        <v>94</v>
      </c>
      <c r="F23" s="21" t="s">
        <v>92</v>
      </c>
      <c r="G23" s="21" t="s">
        <v>95</v>
      </c>
      <c r="H23" s="21" t="s">
        <v>16</v>
      </c>
      <c r="I23" s="37">
        <v>5.5</v>
      </c>
      <c r="J23" s="15">
        <v>6.9444444444444448E-2</v>
      </c>
      <c r="K23" s="3">
        <v>133</v>
      </c>
      <c r="L23" s="3">
        <v>732</v>
      </c>
      <c r="M23" s="3">
        <f t="shared" si="0"/>
        <v>-599</v>
      </c>
      <c r="N23" s="16">
        <v>226</v>
      </c>
      <c r="O23" s="16">
        <v>825</v>
      </c>
      <c r="P23" s="4">
        <v>226</v>
      </c>
    </row>
    <row r="24" spans="1:17" ht="15.5" x14ac:dyDescent="0.35">
      <c r="A24" s="21">
        <v>19</v>
      </c>
      <c r="B24" s="10">
        <v>46204</v>
      </c>
      <c r="C24" s="36" t="s">
        <v>114</v>
      </c>
      <c r="D24">
        <v>22</v>
      </c>
      <c r="E24" s="12" t="s">
        <v>96</v>
      </c>
      <c r="F24" s="21" t="s">
        <v>95</v>
      </c>
      <c r="G24" s="21" t="s">
        <v>97</v>
      </c>
      <c r="H24" s="21" t="s">
        <v>16</v>
      </c>
      <c r="I24" s="37">
        <f>12.2</f>
        <v>12.2</v>
      </c>
      <c r="J24" s="15">
        <v>0.125</v>
      </c>
      <c r="K24" s="3">
        <v>70</v>
      </c>
      <c r="L24" s="3">
        <v>86</v>
      </c>
      <c r="M24" s="3">
        <f t="shared" si="0"/>
        <v>-16</v>
      </c>
      <c r="N24" s="16">
        <v>199</v>
      </c>
      <c r="O24" s="16">
        <v>226</v>
      </c>
      <c r="P24" s="4">
        <v>210</v>
      </c>
      <c r="Q24" t="s">
        <v>122</v>
      </c>
    </row>
    <row r="25" spans="1:17" x14ac:dyDescent="0.35">
      <c r="A25">
        <v>20</v>
      </c>
      <c r="B25" s="10">
        <v>46205</v>
      </c>
      <c r="C25" s="10"/>
      <c r="D25">
        <v>23</v>
      </c>
      <c r="E25" s="1" t="s">
        <v>98</v>
      </c>
      <c r="F25" t="s">
        <v>97</v>
      </c>
      <c r="G25" t="s">
        <v>99</v>
      </c>
      <c r="H25" t="s">
        <v>16</v>
      </c>
      <c r="I25" s="2">
        <f>25.7</f>
        <v>25.7</v>
      </c>
      <c r="J25" s="15">
        <v>0.35416666666666669</v>
      </c>
      <c r="K25" s="3">
        <v>1700</v>
      </c>
      <c r="L25" s="3">
        <v>1280</v>
      </c>
      <c r="M25" s="3">
        <f t="shared" si="0"/>
        <v>420</v>
      </c>
      <c r="N25" s="16">
        <v>210</v>
      </c>
      <c r="O25" s="16">
        <v>1100</v>
      </c>
      <c r="P25" s="4">
        <v>630</v>
      </c>
      <c r="Q25" t="s">
        <v>123</v>
      </c>
    </row>
    <row r="26" spans="1:17" x14ac:dyDescent="0.35">
      <c r="A26">
        <v>21</v>
      </c>
      <c r="B26" s="10">
        <v>46206</v>
      </c>
      <c r="C26" s="10"/>
      <c r="D26">
        <v>24</v>
      </c>
      <c r="E26" s="1" t="s">
        <v>100</v>
      </c>
      <c r="F26" t="s">
        <v>99</v>
      </c>
      <c r="G26" t="s">
        <v>101</v>
      </c>
      <c r="H26" t="s">
        <v>16</v>
      </c>
      <c r="I26" s="2">
        <f>21.3</f>
        <v>21.3</v>
      </c>
      <c r="J26" s="15">
        <v>0.32291666666666669</v>
      </c>
      <c r="K26" s="3">
        <v>850</v>
      </c>
      <c r="L26" s="3">
        <v>850</v>
      </c>
      <c r="M26" s="3">
        <f t="shared" si="0"/>
        <v>0</v>
      </c>
      <c r="N26" s="16">
        <v>580</v>
      </c>
      <c r="O26" s="16">
        <v>970</v>
      </c>
      <c r="P26" s="4">
        <v>630</v>
      </c>
      <c r="Q26" t="s">
        <v>124</v>
      </c>
    </row>
    <row r="27" spans="1:17" x14ac:dyDescent="0.35">
      <c r="A27">
        <v>22</v>
      </c>
      <c r="B27" s="10">
        <v>46207</v>
      </c>
      <c r="C27" s="10"/>
      <c r="D27">
        <v>25</v>
      </c>
      <c r="E27" s="1" t="s">
        <v>102</v>
      </c>
      <c r="F27" t="s">
        <v>101</v>
      </c>
      <c r="G27" t="s">
        <v>147</v>
      </c>
      <c r="H27" t="s">
        <v>16</v>
      </c>
      <c r="I27" s="2">
        <v>23</v>
      </c>
      <c r="J27" s="15">
        <v>0.375</v>
      </c>
      <c r="K27" s="3">
        <v>1325</v>
      </c>
      <c r="L27" s="3">
        <v>1550</v>
      </c>
      <c r="M27" s="3">
        <f t="shared" si="0"/>
        <v>-225</v>
      </c>
      <c r="N27" s="16">
        <v>385</v>
      </c>
      <c r="O27" s="16">
        <v>1275</v>
      </c>
      <c r="P27" s="4">
        <v>385</v>
      </c>
      <c r="Q27" s="51" t="s">
        <v>148</v>
      </c>
    </row>
    <row r="28" spans="1:17" x14ac:dyDescent="0.35">
      <c r="A28">
        <v>23</v>
      </c>
      <c r="B28" s="10">
        <v>46208</v>
      </c>
      <c r="C28" s="10" t="s">
        <v>114</v>
      </c>
      <c r="D28">
        <v>26</v>
      </c>
      <c r="E28" s="1" t="s">
        <v>103</v>
      </c>
      <c r="F28" t="s">
        <v>147</v>
      </c>
      <c r="G28" t="s">
        <v>104</v>
      </c>
      <c r="H28" t="s">
        <v>16</v>
      </c>
      <c r="I28" s="2">
        <v>17.399999999999999</v>
      </c>
      <c r="J28" s="15">
        <v>0.23958333333333334</v>
      </c>
      <c r="K28" s="3">
        <v>1432</v>
      </c>
      <c r="L28" s="3">
        <v>554</v>
      </c>
      <c r="M28" s="3">
        <f t="shared" si="0"/>
        <v>878</v>
      </c>
      <c r="N28" s="16">
        <v>385</v>
      </c>
      <c r="O28" s="16">
        <v>1340</v>
      </c>
      <c r="P28" s="4">
        <v>1252</v>
      </c>
      <c r="Q28" t="s">
        <v>104</v>
      </c>
    </row>
    <row r="29" spans="1:17" x14ac:dyDescent="0.35">
      <c r="A29">
        <v>24</v>
      </c>
      <c r="B29" s="10">
        <v>46209</v>
      </c>
      <c r="C29" s="10"/>
      <c r="D29">
        <v>27</v>
      </c>
      <c r="E29" s="1" t="s">
        <v>105</v>
      </c>
      <c r="F29" t="s">
        <v>104</v>
      </c>
      <c r="G29" t="s">
        <v>106</v>
      </c>
      <c r="H29" t="s">
        <v>16</v>
      </c>
      <c r="I29" s="2">
        <f>25.5</f>
        <v>25.5</v>
      </c>
      <c r="J29" s="15">
        <v>0.32291666666666669</v>
      </c>
      <c r="K29" s="3">
        <f>1179</f>
        <v>1179</v>
      </c>
      <c r="L29" s="3">
        <v>1230</v>
      </c>
      <c r="M29" s="3">
        <f t="shared" si="0"/>
        <v>-51</v>
      </c>
      <c r="N29" s="16">
        <v>730</v>
      </c>
      <c r="O29" s="16">
        <v>1370</v>
      </c>
      <c r="P29" s="4">
        <v>1201</v>
      </c>
      <c r="Q29" t="s">
        <v>106</v>
      </c>
    </row>
    <row r="30" spans="1:17" x14ac:dyDescent="0.35">
      <c r="A30">
        <v>25</v>
      </c>
      <c r="B30" s="10">
        <v>46210</v>
      </c>
      <c r="C30" s="10" t="s">
        <v>114</v>
      </c>
      <c r="D30">
        <v>28</v>
      </c>
      <c r="E30" s="1" t="s">
        <v>107</v>
      </c>
      <c r="F30" t="s">
        <v>106</v>
      </c>
      <c r="G30" t="s">
        <v>108</v>
      </c>
      <c r="H30" t="s">
        <v>16</v>
      </c>
      <c r="I30" s="2">
        <f>22</f>
        <v>22</v>
      </c>
      <c r="J30" s="15">
        <v>0.28125</v>
      </c>
      <c r="K30" s="3">
        <v>405</v>
      </c>
      <c r="L30" s="3">
        <v>1405</v>
      </c>
      <c r="M30" s="3">
        <f t="shared" si="0"/>
        <v>-1000</v>
      </c>
      <c r="N30" s="16">
        <v>201</v>
      </c>
      <c r="O30" s="16">
        <v>1325</v>
      </c>
      <c r="P30" s="4">
        <v>201</v>
      </c>
      <c r="Q30" t="s">
        <v>125</v>
      </c>
    </row>
    <row r="31" spans="1:17" x14ac:dyDescent="0.35">
      <c r="A31">
        <v>26</v>
      </c>
      <c r="B31" s="10">
        <v>46211</v>
      </c>
      <c r="C31" s="10"/>
      <c r="D31">
        <v>29</v>
      </c>
      <c r="E31" s="1" t="s">
        <v>149</v>
      </c>
      <c r="F31" t="s">
        <v>108</v>
      </c>
      <c r="G31" t="s">
        <v>109</v>
      </c>
      <c r="H31" t="s">
        <v>16</v>
      </c>
      <c r="I31" s="2">
        <v>19.73</v>
      </c>
      <c r="J31" s="15">
        <v>0.25</v>
      </c>
      <c r="K31" s="3">
        <v>614</v>
      </c>
      <c r="L31" s="3">
        <v>355</v>
      </c>
      <c r="M31" s="3">
        <f t="shared" si="0"/>
        <v>259</v>
      </c>
      <c r="N31" s="16">
        <v>201</v>
      </c>
      <c r="O31" s="16">
        <v>600</v>
      </c>
      <c r="P31" s="4">
        <v>460</v>
      </c>
      <c r="Q31" t="s">
        <v>126</v>
      </c>
    </row>
    <row r="32" spans="1:17" x14ac:dyDescent="0.35">
      <c r="A32" s="21">
        <v>27</v>
      </c>
      <c r="B32" s="11">
        <v>46212</v>
      </c>
      <c r="C32" s="11"/>
      <c r="D32">
        <v>30</v>
      </c>
      <c r="E32" s="12" t="s">
        <v>150</v>
      </c>
      <c r="F32" s="21" t="s">
        <v>109</v>
      </c>
      <c r="G32" s="21" t="s">
        <v>110</v>
      </c>
      <c r="H32" s="21" t="s">
        <v>16</v>
      </c>
      <c r="I32" s="37">
        <v>15.3</v>
      </c>
      <c r="J32" s="15">
        <v>0.14583333333333334</v>
      </c>
      <c r="K32" s="3">
        <v>190</v>
      </c>
      <c r="L32" s="3">
        <v>220</v>
      </c>
      <c r="M32" s="3">
        <f t="shared" si="0"/>
        <v>-30</v>
      </c>
      <c r="N32" s="16">
        <v>330</v>
      </c>
      <c r="O32" s="16">
        <v>500</v>
      </c>
      <c r="P32" s="4">
        <v>490</v>
      </c>
    </row>
    <row r="33" spans="1:17" x14ac:dyDescent="0.35">
      <c r="A33" s="21">
        <v>27</v>
      </c>
      <c r="B33" s="11">
        <v>46212</v>
      </c>
      <c r="C33" s="11" t="s">
        <v>114</v>
      </c>
      <c r="D33">
        <v>31</v>
      </c>
      <c r="E33" s="12" t="s">
        <v>151</v>
      </c>
      <c r="F33" s="21" t="s">
        <v>110</v>
      </c>
      <c r="G33" s="21" t="s">
        <v>111</v>
      </c>
      <c r="H33" s="21" t="s">
        <v>16</v>
      </c>
      <c r="I33" s="37">
        <v>11.9</v>
      </c>
      <c r="J33" s="15">
        <v>0.1736111111111111</v>
      </c>
      <c r="K33" s="3">
        <v>589</v>
      </c>
      <c r="L33" s="3">
        <v>808</v>
      </c>
      <c r="M33" s="3">
        <f t="shared" si="0"/>
        <v>-219</v>
      </c>
      <c r="N33" s="16">
        <v>1017</v>
      </c>
      <c r="O33" s="16">
        <v>217</v>
      </c>
      <c r="P33" s="4">
        <v>271</v>
      </c>
      <c r="Q33" t="s">
        <v>127</v>
      </c>
    </row>
    <row r="34" spans="1:17" x14ac:dyDescent="0.35">
      <c r="A34">
        <v>28</v>
      </c>
      <c r="B34" s="11">
        <v>46213</v>
      </c>
      <c r="C34" s="11"/>
      <c r="D34">
        <v>32</v>
      </c>
      <c r="E34" s="1" t="s">
        <v>152</v>
      </c>
      <c r="F34" t="s">
        <v>111</v>
      </c>
      <c r="G34" t="s">
        <v>112</v>
      </c>
      <c r="H34" t="s">
        <v>16</v>
      </c>
      <c r="I34" s="2">
        <v>15.2</v>
      </c>
      <c r="J34" s="15">
        <v>0.1875</v>
      </c>
      <c r="K34" s="3">
        <v>891</v>
      </c>
      <c r="L34" s="3">
        <v>676</v>
      </c>
      <c r="M34" s="3">
        <f t="shared" si="0"/>
        <v>215</v>
      </c>
      <c r="N34" s="16">
        <v>991</v>
      </c>
      <c r="O34" s="16">
        <v>271</v>
      </c>
      <c r="P34" s="4">
        <v>486</v>
      </c>
      <c r="Q34" t="s">
        <v>145</v>
      </c>
    </row>
    <row r="35" spans="1:17" x14ac:dyDescent="0.35">
      <c r="A35">
        <v>29</v>
      </c>
      <c r="B35" s="11">
        <v>46214</v>
      </c>
      <c r="C35" s="11" t="s">
        <v>114</v>
      </c>
      <c r="D35">
        <v>33</v>
      </c>
      <c r="E35" s="1" t="s">
        <v>153</v>
      </c>
      <c r="F35" t="s">
        <v>112</v>
      </c>
      <c r="G35" t="s">
        <v>113</v>
      </c>
      <c r="H35" t="s">
        <v>128</v>
      </c>
      <c r="I35" s="2">
        <v>12.8</v>
      </c>
      <c r="J35" s="15">
        <v>0.1875</v>
      </c>
      <c r="K35" s="3">
        <v>637</v>
      </c>
      <c r="L35" s="3">
        <v>881</v>
      </c>
      <c r="M35" s="3">
        <f t="shared" si="0"/>
        <v>-244</v>
      </c>
      <c r="N35" s="16">
        <v>958</v>
      </c>
      <c r="O35" s="16">
        <v>217</v>
      </c>
      <c r="P35" s="4">
        <v>240</v>
      </c>
    </row>
    <row r="36" spans="1:17" x14ac:dyDescent="0.35">
      <c r="B36" s="13"/>
      <c r="C36" s="13"/>
      <c r="J36" s="15"/>
    </row>
    <row r="37" spans="1:17" s="29" customFormat="1" ht="15.5" x14ac:dyDescent="0.35">
      <c r="E37" s="30" t="s">
        <v>36</v>
      </c>
      <c r="I37" s="31">
        <f>SUM(I3:I36)</f>
        <v>558.42999999999995</v>
      </c>
      <c r="J37" s="32">
        <f>SUM(J3:J36)*24</f>
        <v>212.75</v>
      </c>
      <c r="K37" s="33">
        <f>SUM(K3:K36)</f>
        <v>30220</v>
      </c>
      <c r="L37" s="33">
        <f>SUM(L3:L36)</f>
        <v>32711</v>
      </c>
      <c r="M37" s="33">
        <f>SUM(M3:M36)</f>
        <v>-3375</v>
      </c>
      <c r="N37" s="34"/>
      <c r="O37" s="34"/>
      <c r="P37" s="33"/>
      <c r="Q37" s="52"/>
    </row>
    <row r="38" spans="1:17" x14ac:dyDescent="0.35">
      <c r="E38" s="1" t="s">
        <v>129</v>
      </c>
      <c r="I38" s="2">
        <f>I37/29</f>
        <v>19.256206896551724</v>
      </c>
      <c r="J38" s="2">
        <f t="shared" ref="J38:L38" si="1">J37/29</f>
        <v>7.3362068965517242</v>
      </c>
      <c r="K38" s="2">
        <f t="shared" si="1"/>
        <v>1042.0689655172414</v>
      </c>
      <c r="L38" s="2">
        <f t="shared" si="1"/>
        <v>1127.9655172413793</v>
      </c>
    </row>
  </sheetData>
  <phoneticPr fontId="7" type="noConversion"/>
  <pageMargins left="0.7" right="0.7" top="0.75" bottom="0.75" header="0.3" footer="0.3"/>
  <pageSetup paperSize="8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5750-0D02-42DE-B653-CCFCDBE9F132}">
  <sheetPr>
    <pageSetUpPr fitToPage="1"/>
  </sheetPr>
  <dimension ref="A1:J29"/>
  <sheetViews>
    <sheetView view="pageBreakPreview" zoomScale="79" zoomScaleNormal="100" zoomScaleSheetLayoutView="80" workbookViewId="0">
      <selection activeCell="N15" sqref="N15"/>
    </sheetView>
  </sheetViews>
  <sheetFormatPr defaultRowHeight="14.5" x14ac:dyDescent="0.35"/>
  <cols>
    <col min="1" max="1" width="6.08984375" customWidth="1"/>
    <col min="2" max="2" width="19.6328125" customWidth="1"/>
    <col min="3" max="3" width="21.81640625" customWidth="1"/>
    <col min="4" max="4" width="22.08984375" customWidth="1"/>
    <col min="5" max="5" width="8.81640625" style="2" customWidth="1"/>
    <col min="6" max="7" width="9.1796875" style="3" customWidth="1"/>
    <col min="8" max="9" width="9.90625" style="16" customWidth="1"/>
    <col min="10" max="10" width="8.90625" style="4" customWidth="1"/>
  </cols>
  <sheetData>
    <row r="1" spans="1:10" s="23" customFormat="1" ht="18.5" x14ac:dyDescent="0.45">
      <c r="A1" s="22" t="s">
        <v>52</v>
      </c>
      <c r="E1" s="25"/>
      <c r="F1" s="27"/>
      <c r="G1" s="27"/>
      <c r="H1" s="27"/>
      <c r="I1" s="27"/>
    </row>
    <row r="2" spans="1:10" s="5" customFormat="1" x14ac:dyDescent="0.35">
      <c r="A2" s="5" t="s">
        <v>38</v>
      </c>
      <c r="B2" s="5" t="s">
        <v>39</v>
      </c>
      <c r="C2" s="5" t="s">
        <v>2</v>
      </c>
      <c r="D2" s="5" t="s">
        <v>3</v>
      </c>
      <c r="E2" s="44" t="s">
        <v>5</v>
      </c>
      <c r="F2" s="6" t="s">
        <v>46</v>
      </c>
      <c r="G2" s="6" t="s">
        <v>47</v>
      </c>
      <c r="H2" s="6" t="s">
        <v>48</v>
      </c>
      <c r="I2" s="6" t="s">
        <v>49</v>
      </c>
      <c r="J2" s="7" t="s">
        <v>50</v>
      </c>
    </row>
    <row r="3" spans="1:10" x14ac:dyDescent="0.35">
      <c r="A3">
        <v>1</v>
      </c>
      <c r="B3" s="45">
        <v>45822</v>
      </c>
      <c r="C3" s="38" t="s">
        <v>14</v>
      </c>
      <c r="D3" s="39" t="s">
        <v>15</v>
      </c>
      <c r="E3" s="2">
        <v>22.08</v>
      </c>
      <c r="F3" s="3">
        <v>862</v>
      </c>
      <c r="G3" s="3">
        <v>1350</v>
      </c>
      <c r="H3" s="3">
        <v>1676</v>
      </c>
      <c r="I3" s="3">
        <v>2318</v>
      </c>
      <c r="J3" s="4">
        <v>1765</v>
      </c>
    </row>
    <row r="4" spans="1:10" x14ac:dyDescent="0.35">
      <c r="A4">
        <v>2</v>
      </c>
      <c r="B4" s="45">
        <v>45823</v>
      </c>
      <c r="C4" t="s">
        <v>15</v>
      </c>
      <c r="D4" s="20" t="s">
        <v>40</v>
      </c>
      <c r="E4" s="2">
        <v>21</v>
      </c>
      <c r="F4" s="3">
        <v>1571</v>
      </c>
      <c r="G4" s="3">
        <v>1360</v>
      </c>
      <c r="H4" s="3">
        <v>1676</v>
      </c>
      <c r="I4" s="3">
        <v>2379</v>
      </c>
      <c r="J4" s="4">
        <v>1880</v>
      </c>
    </row>
    <row r="5" spans="1:10" x14ac:dyDescent="0.35">
      <c r="A5">
        <v>3</v>
      </c>
      <c r="B5" s="45">
        <v>45824</v>
      </c>
      <c r="C5" s="20" t="s">
        <v>40</v>
      </c>
      <c r="D5" t="s">
        <v>41</v>
      </c>
      <c r="E5" s="2">
        <f>20.1-3</f>
        <v>17.100000000000001</v>
      </c>
      <c r="F5" s="3">
        <f>1254-1000</f>
        <v>254</v>
      </c>
      <c r="G5" s="3">
        <v>703</v>
      </c>
      <c r="H5" s="3">
        <v>1452</v>
      </c>
      <c r="I5" s="3">
        <v>2462</v>
      </c>
      <c r="J5" s="4">
        <v>2406</v>
      </c>
    </row>
    <row r="6" spans="1:10" x14ac:dyDescent="0.35">
      <c r="A6">
        <v>4</v>
      </c>
      <c r="B6" s="45">
        <v>45825</v>
      </c>
      <c r="C6" t="s">
        <v>41</v>
      </c>
      <c r="D6" t="s">
        <v>17</v>
      </c>
      <c r="E6" s="2">
        <f>19.3+3</f>
        <v>22.3</v>
      </c>
      <c r="F6" s="3">
        <f>1000+603</f>
        <v>1603</v>
      </c>
      <c r="G6" s="3">
        <v>1289</v>
      </c>
      <c r="H6" s="3">
        <v>1718</v>
      </c>
      <c r="I6" s="3">
        <v>2438</v>
      </c>
      <c r="J6" s="4">
        <v>1750</v>
      </c>
    </row>
    <row r="7" spans="1:10" x14ac:dyDescent="0.35">
      <c r="A7">
        <v>5</v>
      </c>
      <c r="B7" s="45">
        <v>45826</v>
      </c>
      <c r="C7" t="s">
        <v>17</v>
      </c>
      <c r="D7" t="s">
        <v>18</v>
      </c>
      <c r="E7" s="2">
        <v>17.100000000000001</v>
      </c>
      <c r="F7" s="3">
        <v>839</v>
      </c>
      <c r="G7" s="3">
        <v>1096</v>
      </c>
      <c r="H7" s="3">
        <v>1495</v>
      </c>
      <c r="I7" s="3">
        <v>2235</v>
      </c>
      <c r="J7" s="4">
        <v>1484</v>
      </c>
    </row>
    <row r="8" spans="1:10" x14ac:dyDescent="0.35">
      <c r="A8">
        <v>6</v>
      </c>
      <c r="B8" s="45">
        <v>45827</v>
      </c>
      <c r="C8" t="s">
        <v>18</v>
      </c>
      <c r="D8" t="s">
        <v>19</v>
      </c>
      <c r="E8" s="9">
        <v>17.5</v>
      </c>
      <c r="F8" s="3">
        <v>1364</v>
      </c>
      <c r="G8" s="3">
        <v>107</v>
      </c>
      <c r="H8" s="3">
        <v>1359</v>
      </c>
      <c r="I8" s="3">
        <v>2752</v>
      </c>
      <c r="J8" s="4">
        <v>2729</v>
      </c>
    </row>
    <row r="9" spans="1:10" x14ac:dyDescent="0.35">
      <c r="A9">
        <v>7</v>
      </c>
      <c r="B9" s="45">
        <v>45828</v>
      </c>
      <c r="C9" t="s">
        <v>19</v>
      </c>
      <c r="D9" t="s">
        <v>42</v>
      </c>
      <c r="E9" s="2">
        <v>14.2</v>
      </c>
      <c r="F9" s="3">
        <v>660</v>
      </c>
      <c r="G9" s="3">
        <v>1255</v>
      </c>
      <c r="H9" s="3">
        <v>2072</v>
      </c>
      <c r="I9" s="3">
        <v>2752</v>
      </c>
      <c r="J9" s="4">
        <v>2134</v>
      </c>
    </row>
    <row r="10" spans="1:10" x14ac:dyDescent="0.35">
      <c r="A10">
        <v>8</v>
      </c>
      <c r="B10" s="45">
        <v>45829</v>
      </c>
      <c r="C10" t="s">
        <v>42</v>
      </c>
      <c r="D10" t="s">
        <v>20</v>
      </c>
      <c r="E10" s="2">
        <f>8.4+4.9</f>
        <v>13.3</v>
      </c>
      <c r="F10" s="3">
        <f>41+944</f>
        <v>985</v>
      </c>
      <c r="G10" s="3">
        <f>596+54</f>
        <v>650</v>
      </c>
      <c r="H10" s="3">
        <v>1602</v>
      </c>
      <c r="I10" s="3">
        <v>2452</v>
      </c>
      <c r="J10" s="4">
        <v>2542</v>
      </c>
    </row>
    <row r="11" spans="1:10" x14ac:dyDescent="0.35">
      <c r="A11">
        <v>9</v>
      </c>
      <c r="B11" s="45">
        <v>45830</v>
      </c>
      <c r="C11" t="s">
        <v>20</v>
      </c>
      <c r="D11" t="s">
        <v>21</v>
      </c>
      <c r="E11" s="2">
        <v>14.8</v>
      </c>
      <c r="F11" s="3">
        <v>889</v>
      </c>
      <c r="G11" s="3">
        <v>956</v>
      </c>
      <c r="H11" s="3">
        <v>1637</v>
      </c>
      <c r="I11" s="3">
        <v>2542</v>
      </c>
      <c r="J11" s="4">
        <v>2474</v>
      </c>
    </row>
    <row r="12" spans="1:10" x14ac:dyDescent="0.35">
      <c r="A12">
        <v>10</v>
      </c>
      <c r="B12" s="45">
        <v>45831</v>
      </c>
      <c r="C12" t="s">
        <v>21</v>
      </c>
      <c r="D12" t="s">
        <v>22</v>
      </c>
      <c r="E12" s="2">
        <f>9.3+1</f>
        <v>10.3</v>
      </c>
      <c r="F12" s="3">
        <v>48</v>
      </c>
      <c r="G12" s="3">
        <v>960</v>
      </c>
      <c r="H12" s="3">
        <v>1563</v>
      </c>
      <c r="I12" s="3">
        <v>2475</v>
      </c>
      <c r="J12" s="4">
        <v>1564</v>
      </c>
    </row>
    <row r="13" spans="1:10" x14ac:dyDescent="0.35">
      <c r="A13">
        <v>11</v>
      </c>
      <c r="B13" s="45">
        <v>45832</v>
      </c>
      <c r="C13" t="s">
        <v>22</v>
      </c>
      <c r="D13" t="s">
        <v>23</v>
      </c>
      <c r="E13" s="2">
        <f>13.1-1+6.2</f>
        <v>18.3</v>
      </c>
      <c r="F13" s="3">
        <f>1096+318</f>
        <v>1414</v>
      </c>
      <c r="G13" s="3">
        <f>359+178</f>
        <v>537</v>
      </c>
      <c r="H13" s="3">
        <v>1563</v>
      </c>
      <c r="I13" s="3">
        <v>2442</v>
      </c>
      <c r="J13" s="4">
        <v>2442</v>
      </c>
    </row>
    <row r="14" spans="1:10" x14ac:dyDescent="0.35">
      <c r="A14">
        <v>12</v>
      </c>
      <c r="B14" s="45">
        <v>45833</v>
      </c>
      <c r="C14" t="s">
        <v>23</v>
      </c>
      <c r="D14" t="s">
        <v>24</v>
      </c>
      <c r="E14" s="2">
        <f>5.8+7.2</f>
        <v>13</v>
      </c>
      <c r="F14" s="3">
        <f>268+51</f>
        <v>319</v>
      </c>
      <c r="G14" s="3">
        <f>251+1437</f>
        <v>1688</v>
      </c>
      <c r="H14" s="3">
        <v>1071</v>
      </c>
      <c r="I14" s="3">
        <v>2457</v>
      </c>
      <c r="J14" s="4">
        <v>1071</v>
      </c>
    </row>
    <row r="15" spans="1:10" x14ac:dyDescent="0.35">
      <c r="A15">
        <v>13</v>
      </c>
      <c r="B15" s="45">
        <v>45834</v>
      </c>
      <c r="C15" t="s">
        <v>24</v>
      </c>
      <c r="D15" t="s">
        <v>25</v>
      </c>
      <c r="E15" s="2">
        <v>10.7</v>
      </c>
      <c r="F15" s="3">
        <v>1331</v>
      </c>
      <c r="G15" s="3">
        <v>65</v>
      </c>
      <c r="H15" s="3">
        <v>1071</v>
      </c>
      <c r="I15" s="3">
        <v>2337</v>
      </c>
      <c r="J15" s="4">
        <v>2337</v>
      </c>
    </row>
    <row r="16" spans="1:10" x14ac:dyDescent="0.35">
      <c r="A16">
        <v>14</v>
      </c>
      <c r="B16" s="45">
        <v>45835</v>
      </c>
      <c r="C16" t="s">
        <v>25</v>
      </c>
      <c r="D16" t="s">
        <v>26</v>
      </c>
      <c r="E16" s="2">
        <v>19.3</v>
      </c>
      <c r="F16" s="3">
        <v>143</v>
      </c>
      <c r="G16" s="3">
        <v>923</v>
      </c>
      <c r="H16" s="3">
        <v>1524</v>
      </c>
      <c r="I16" s="3">
        <v>2337</v>
      </c>
      <c r="J16" s="4">
        <v>1557</v>
      </c>
    </row>
    <row r="17" spans="1:10" x14ac:dyDescent="0.35">
      <c r="A17">
        <v>15</v>
      </c>
      <c r="B17" s="45">
        <v>45836</v>
      </c>
      <c r="C17" t="s">
        <v>26</v>
      </c>
      <c r="D17" t="s">
        <v>45</v>
      </c>
      <c r="E17" s="2">
        <f>9.6+6.1</f>
        <v>15.7</v>
      </c>
      <c r="F17" s="3">
        <f>546+223</f>
        <v>769</v>
      </c>
      <c r="G17" s="3">
        <f>200+475</f>
        <v>675</v>
      </c>
      <c r="H17" s="3">
        <v>1524</v>
      </c>
      <c r="I17" s="3">
        <v>1992</v>
      </c>
      <c r="J17" s="4">
        <v>1555</v>
      </c>
    </row>
    <row r="18" spans="1:10" x14ac:dyDescent="0.35">
      <c r="A18">
        <v>16</v>
      </c>
      <c r="B18" s="45">
        <v>45837</v>
      </c>
      <c r="C18" t="s">
        <v>45</v>
      </c>
      <c r="D18" t="s">
        <v>27</v>
      </c>
      <c r="E18" s="9">
        <f>15+3</f>
        <v>18</v>
      </c>
      <c r="F18" s="3">
        <v>875</v>
      </c>
      <c r="G18" s="3">
        <v>720</v>
      </c>
      <c r="H18" s="3">
        <v>991</v>
      </c>
      <c r="I18" s="3">
        <v>1710</v>
      </c>
      <c r="J18" s="4">
        <v>1703</v>
      </c>
    </row>
    <row r="19" spans="1:10" x14ac:dyDescent="0.35">
      <c r="A19">
        <v>17</v>
      </c>
      <c r="B19" s="45">
        <v>45838</v>
      </c>
      <c r="C19" t="s">
        <v>27</v>
      </c>
      <c r="D19" t="s">
        <v>28</v>
      </c>
      <c r="E19" s="2">
        <v>12.1</v>
      </c>
      <c r="F19" s="3">
        <v>166</v>
      </c>
      <c r="G19" s="3">
        <v>582</v>
      </c>
      <c r="H19" s="3">
        <v>1294</v>
      </c>
      <c r="I19" s="3">
        <v>1739</v>
      </c>
      <c r="J19" s="4">
        <v>1294</v>
      </c>
    </row>
    <row r="20" spans="1:10" x14ac:dyDescent="0.35">
      <c r="A20">
        <v>18</v>
      </c>
      <c r="B20" s="45">
        <v>45839</v>
      </c>
      <c r="C20" t="s">
        <v>28</v>
      </c>
      <c r="D20" t="s">
        <v>44</v>
      </c>
      <c r="E20" s="2">
        <f>14.3+3</f>
        <v>17.3</v>
      </c>
      <c r="F20" s="3">
        <v>512</v>
      </c>
      <c r="G20" s="3">
        <v>1593</v>
      </c>
      <c r="H20" s="3">
        <v>224</v>
      </c>
      <c r="I20" s="3">
        <v>1408</v>
      </c>
      <c r="J20" s="4">
        <v>223</v>
      </c>
    </row>
    <row r="21" spans="1:10" x14ac:dyDescent="0.35">
      <c r="A21">
        <v>19</v>
      </c>
      <c r="B21" s="45">
        <v>45840</v>
      </c>
      <c r="C21" t="s">
        <v>43</v>
      </c>
      <c r="D21" t="s">
        <v>29</v>
      </c>
      <c r="E21" s="2">
        <f>9.4-3+16.4</f>
        <v>22.799999999999997</v>
      </c>
      <c r="F21" s="3">
        <f>851+1333</f>
        <v>2184</v>
      </c>
      <c r="G21" s="3">
        <f>25+601</f>
        <v>626</v>
      </c>
      <c r="H21" s="3">
        <v>224</v>
      </c>
      <c r="I21" s="3">
        <v>1978</v>
      </c>
      <c r="J21" s="4">
        <v>1768</v>
      </c>
    </row>
    <row r="22" spans="1:10" x14ac:dyDescent="0.35">
      <c r="A22">
        <v>20</v>
      </c>
      <c r="B22" s="45">
        <v>45841</v>
      </c>
      <c r="C22" t="s">
        <v>29</v>
      </c>
      <c r="D22" t="s">
        <v>30</v>
      </c>
      <c r="E22" s="2">
        <v>18.7</v>
      </c>
      <c r="F22" s="3">
        <v>585</v>
      </c>
      <c r="G22" s="3">
        <v>1376</v>
      </c>
      <c r="H22" s="3">
        <v>978</v>
      </c>
      <c r="I22" s="3">
        <v>1789</v>
      </c>
      <c r="J22" s="4">
        <v>986</v>
      </c>
    </row>
    <row r="23" spans="1:10" x14ac:dyDescent="0.35">
      <c r="A23">
        <v>21</v>
      </c>
      <c r="B23" s="45">
        <v>45842</v>
      </c>
      <c r="C23" t="s">
        <v>30</v>
      </c>
      <c r="D23" t="s">
        <v>31</v>
      </c>
      <c r="E23" s="2">
        <v>22.7</v>
      </c>
      <c r="F23" s="3">
        <v>1199</v>
      </c>
      <c r="G23" s="3">
        <v>1151</v>
      </c>
      <c r="H23" s="3">
        <v>815</v>
      </c>
      <c r="I23" s="3">
        <v>1884</v>
      </c>
      <c r="J23" s="4">
        <v>1052</v>
      </c>
    </row>
    <row r="24" spans="1:10" x14ac:dyDescent="0.35">
      <c r="A24">
        <v>22</v>
      </c>
      <c r="B24" s="45">
        <v>45843</v>
      </c>
      <c r="C24" t="s">
        <v>31</v>
      </c>
      <c r="D24" t="s">
        <v>51</v>
      </c>
      <c r="E24" s="2">
        <f>21.3-1</f>
        <v>20.3</v>
      </c>
      <c r="F24" s="3">
        <f>2001-1000</f>
        <v>1001</v>
      </c>
      <c r="G24" s="3">
        <v>970</v>
      </c>
      <c r="H24" s="3">
        <v>980</v>
      </c>
      <c r="I24" s="3">
        <v>1775</v>
      </c>
      <c r="J24" s="4">
        <v>2078</v>
      </c>
    </row>
    <row r="25" spans="1:10" x14ac:dyDescent="0.35">
      <c r="A25">
        <v>23</v>
      </c>
      <c r="B25" s="45">
        <v>45844</v>
      </c>
      <c r="C25" t="s">
        <v>51</v>
      </c>
      <c r="D25" t="s">
        <v>32</v>
      </c>
      <c r="E25" s="2">
        <f>10.6+1</f>
        <v>11.6</v>
      </c>
      <c r="F25" s="3">
        <f>443+1000</f>
        <v>1443</v>
      </c>
      <c r="G25" s="3">
        <v>1304</v>
      </c>
      <c r="H25" s="3">
        <v>980</v>
      </c>
      <c r="I25" s="3">
        <v>2526</v>
      </c>
      <c r="J25" s="4">
        <v>1223</v>
      </c>
    </row>
    <row r="26" spans="1:10" x14ac:dyDescent="0.35">
      <c r="A26">
        <v>24</v>
      </c>
      <c r="B26" s="45">
        <v>45845</v>
      </c>
      <c r="C26" t="s">
        <v>32</v>
      </c>
      <c r="D26" t="s">
        <v>33</v>
      </c>
      <c r="E26" s="2">
        <v>23.5</v>
      </c>
      <c r="F26" s="3">
        <v>1760</v>
      </c>
      <c r="G26" s="3">
        <v>1399</v>
      </c>
      <c r="H26" s="3">
        <v>1223</v>
      </c>
      <c r="I26" s="3">
        <v>2620</v>
      </c>
      <c r="J26" s="4">
        <v>1562</v>
      </c>
    </row>
    <row r="27" spans="1:10" x14ac:dyDescent="0.35">
      <c r="A27">
        <v>25</v>
      </c>
      <c r="B27" s="45">
        <v>45846</v>
      </c>
      <c r="C27" t="s">
        <v>33</v>
      </c>
      <c r="D27" t="s">
        <v>34</v>
      </c>
      <c r="E27" s="2">
        <v>17.2</v>
      </c>
      <c r="F27" s="3">
        <v>1544</v>
      </c>
      <c r="G27" s="3">
        <v>650</v>
      </c>
      <c r="H27" s="3">
        <v>1584</v>
      </c>
      <c r="I27" s="3">
        <v>2613</v>
      </c>
      <c r="J27" s="4">
        <v>2479</v>
      </c>
    </row>
    <row r="28" spans="1:10" x14ac:dyDescent="0.35">
      <c r="A28" s="40">
        <v>26</v>
      </c>
      <c r="B28" s="46">
        <v>45847</v>
      </c>
      <c r="C28" s="40" t="s">
        <v>34</v>
      </c>
      <c r="D28" s="40" t="s">
        <v>35</v>
      </c>
      <c r="E28" s="41">
        <v>10.7</v>
      </c>
      <c r="F28" s="42">
        <v>624</v>
      </c>
      <c r="G28" s="42">
        <v>450</v>
      </c>
      <c r="H28" s="42">
        <v>2478</v>
      </c>
      <c r="I28" s="42">
        <v>3102</v>
      </c>
      <c r="J28" s="43">
        <v>2622</v>
      </c>
    </row>
    <row r="29" spans="1:10" s="29" customFormat="1" ht="15.5" x14ac:dyDescent="0.35">
      <c r="B29" s="30" t="s">
        <v>36</v>
      </c>
      <c r="E29" s="31">
        <f>SUM(E3:E28)</f>
        <v>441.5800000000001</v>
      </c>
      <c r="F29" s="33">
        <f>SUM(F3:F28)</f>
        <v>24944</v>
      </c>
      <c r="G29" s="33">
        <f>SUM(G3:G28)</f>
        <v>24435</v>
      </c>
      <c r="H29" s="33"/>
      <c r="I29" s="33"/>
      <c r="J29" s="33"/>
    </row>
  </sheetData>
  <pageMargins left="0.7" right="0.7" top="0.75" bottom="0.75" header="0.3" footer="0.3"/>
  <pageSetup paperSize="8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A0705EF875154BAC21CCB6D6B619DD" ma:contentTypeVersion="18" ma:contentTypeDescription="Creare un nuovo documento." ma:contentTypeScope="" ma:versionID="adc00da06bfa0a4cf44397d59c053e92">
  <xsd:schema xmlns:xsd="http://www.w3.org/2001/XMLSchema" xmlns:xs="http://www.w3.org/2001/XMLSchema" xmlns:p="http://schemas.microsoft.com/office/2006/metadata/properties" xmlns:ns3="edf4d6f8-73ed-4f4f-b6c1-1cbf4a312980" xmlns:ns4="17af4925-d542-4f84-9945-58b18984b3e6" targetNamespace="http://schemas.microsoft.com/office/2006/metadata/properties" ma:root="true" ma:fieldsID="b919979787fc543a60c3fdb870971063" ns3:_="" ns4:_="">
    <xsd:import namespace="edf4d6f8-73ed-4f4f-b6c1-1cbf4a312980"/>
    <xsd:import namespace="17af4925-d542-4f84-9945-58b18984b3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4d6f8-73ed-4f4f-b6c1-1cbf4a3129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f4925-d542-4f84-9945-58b18984b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df4d6f8-73ed-4f4f-b6c1-1cbf4a312980" xsi:nil="true"/>
  </documentManagement>
</p:properties>
</file>

<file path=customXml/itemProps1.xml><?xml version="1.0" encoding="utf-8"?>
<ds:datastoreItem xmlns:ds="http://schemas.openxmlformats.org/officeDocument/2006/customXml" ds:itemID="{F4D61C87-EBB5-4FD5-BB40-BC6FD7C7B5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EBCCE3-C826-42E0-AEAC-EE0395E7ED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f4d6f8-73ed-4f4f-b6c1-1cbf4a312980"/>
    <ds:schemaRef ds:uri="17af4925-d542-4f84-9945-58b18984b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50D3B1-DF0F-4AAC-9D48-A372E90A01C0}">
  <ds:schemaRefs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17af4925-d542-4f84-9945-58b18984b3e6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df4d6f8-73ed-4f4f-b6c1-1cbf4a3129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LOMBARDIA</vt:lpstr>
      <vt:lpstr>Veneto e TAA (3)</vt:lpstr>
      <vt:lpstr>Foglio1</vt:lpstr>
      <vt:lpstr>LOMBARDIA!Area_stampa</vt:lpstr>
      <vt:lpstr>'Veneto e TAA (3)'!Area_stampa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Pietripaoli</dc:creator>
  <cp:keywords/>
  <dc:description/>
  <cp:lastModifiedBy>Carlo Bonizzi</cp:lastModifiedBy>
  <cp:revision/>
  <cp:lastPrinted>2025-06-10T17:13:53Z</cp:lastPrinted>
  <dcterms:created xsi:type="dcterms:W3CDTF">2024-10-17T10:50:13Z</dcterms:created>
  <dcterms:modified xsi:type="dcterms:W3CDTF">2026-02-13T07:57:31Z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0x0101004EA0705EF875154BAC21CCB6D6B619DD</vt:lpwstr>
  </property>
</Properties>
</file>